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2984FF0F-B55E-409C-8ED7-839615EBC1EE}" xr6:coauthVersionLast="45" xr6:coauthVersionMax="45" xr10:uidLastSave="{00000000-0000-0000-0000-000000000000}"/>
  <bookViews>
    <workbookView xWindow="-120" yWindow="-120" windowWidth="15600" windowHeight="11160" xr2:uid="{F26033BE-016D-4443-A782-1CFF6BB80180}"/>
  </bookViews>
  <sheets>
    <sheet name="Sheet1" sheetId="1" r:id="rId1"/>
    <sheet name="Sheet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E11" i="1" s="1"/>
  <c r="D10" i="1"/>
  <c r="E10" i="1" s="1"/>
  <c r="D6" i="1"/>
  <c r="E6" i="1" s="1"/>
  <c r="D9" i="1"/>
  <c r="E9" i="1" s="1"/>
  <c r="D4" i="1"/>
  <c r="E4" i="1" s="1"/>
  <c r="D7" i="1"/>
  <c r="E7" i="1" s="1"/>
  <c r="D8" i="1"/>
  <c r="E8" i="1" s="1"/>
  <c r="D5" i="1"/>
  <c r="E5" i="1" s="1"/>
  <c r="N23" i="1"/>
  <c r="M22" i="1"/>
  <c r="N22" i="1"/>
  <c r="N21" i="1"/>
  <c r="H9" i="1" l="1"/>
  <c r="G9" i="1"/>
  <c r="I9" i="1"/>
  <c r="I8" i="1"/>
  <c r="H8" i="1"/>
  <c r="G8" i="1"/>
  <c r="I6" i="1"/>
  <c r="G6" i="1"/>
  <c r="H6" i="1"/>
  <c r="I7" i="1"/>
  <c r="H7" i="1"/>
  <c r="G7" i="1"/>
  <c r="I10" i="1"/>
  <c r="G10" i="1"/>
  <c r="H10" i="1"/>
  <c r="H5" i="1"/>
  <c r="I5" i="1"/>
  <c r="G5" i="1"/>
  <c r="K16" i="1"/>
  <c r="H4" i="1"/>
  <c r="G4" i="1"/>
  <c r="K17" i="1"/>
  <c r="K15" i="1"/>
  <c r="I4" i="1"/>
  <c r="G11" i="1"/>
  <c r="H11" i="1"/>
  <c r="I11" i="1"/>
  <c r="J11" i="1" l="1"/>
  <c r="K11" i="1" s="1"/>
  <c r="J6" i="1"/>
  <c r="K6" i="1" s="1"/>
  <c r="J9" i="1"/>
  <c r="K9" i="1" s="1"/>
  <c r="J8" i="1"/>
  <c r="K8" i="1" s="1"/>
  <c r="J7" i="1"/>
  <c r="K7" i="1" s="1"/>
  <c r="J4" i="1"/>
  <c r="K4" i="1" s="1"/>
  <c r="J5" i="1"/>
  <c r="K5" i="1" s="1"/>
  <c r="J10" i="1"/>
  <c r="K10" i="1" s="1"/>
  <c r="R11" i="1" l="1"/>
  <c r="R5" i="1"/>
  <c r="P7" i="1" s="1"/>
</calcChain>
</file>

<file path=xl/sharedStrings.xml><?xml version="1.0" encoding="utf-8"?>
<sst xmlns="http://schemas.openxmlformats.org/spreadsheetml/2006/main" count="119" uniqueCount="110">
  <si>
    <t>DANH SÁCH HÓA ĐƠN (1)</t>
  </si>
  <si>
    <t>STT</t>
  </si>
  <si>
    <t>Mã HĐ</t>
  </si>
  <si>
    <t>Mã mặt hàng</t>
  </si>
  <si>
    <t>Tên mặt hàng</t>
  </si>
  <si>
    <t>Số lượng</t>
  </si>
  <si>
    <t>Số vỉ</t>
  </si>
  <si>
    <t>Trứng lẻ</t>
  </si>
  <si>
    <t>Thành tiền</t>
  </si>
  <si>
    <t>Giảm giá</t>
  </si>
  <si>
    <t>Còn lại</t>
  </si>
  <si>
    <t>HD05C2</t>
  </si>
  <si>
    <t>HD06V2</t>
  </si>
  <si>
    <t>HD05V1</t>
  </si>
  <si>
    <t>HD06G2</t>
  </si>
  <si>
    <t>HD05G1</t>
  </si>
  <si>
    <t>HD06G1</t>
  </si>
  <si>
    <t>HD05G2</t>
  </si>
  <si>
    <t>BẢNG ĐƠN GIÁ (2)</t>
  </si>
  <si>
    <t>Đơn giá</t>
  </si>
  <si>
    <t>Cút</t>
  </si>
  <si>
    <t>Gà</t>
  </si>
  <si>
    <t>Vịt</t>
  </si>
  <si>
    <t>BẢNG CHIẾT KHẤU (3)</t>
  </si>
  <si>
    <t>Chiết khấu</t>
  </si>
  <si>
    <t>BẢNG THỐNG KÊ (4)</t>
  </si>
  <si>
    <t>cắt chuỗi</t>
  </si>
  <si>
    <t>LEFT(chuỗi, số ký tự cần lấy)</t>
  </si>
  <si>
    <t>RIGHT(chuỗi, số ký tự cần lấy)</t>
  </si>
  <si>
    <t>MID(chuỗi, vị trí bắt đầu lấy, số ký tự cần lấy)</t>
  </si>
  <si>
    <t>Nối chuỗi</t>
  </si>
  <si>
    <t>&amp;</t>
  </si>
  <si>
    <t>c</t>
  </si>
  <si>
    <t>Chuyển chuỗi thành số</t>
  </si>
  <si>
    <t>*1</t>
  </si>
  <si>
    <t>abc1234</t>
  </si>
  <si>
    <t>IF(biểu thức so sánh, giá trị đúng, giá trị sai)</t>
  </si>
  <si>
    <t>INT(số)</t>
  </si>
  <si>
    <t>lấy phần nguyên của số</t>
  </si>
  <si>
    <t>MOD(số bị chia, số chia)</t>
  </si>
  <si>
    <t>Lấy phần dư của phép chia</t>
  </si>
  <si>
    <t>VLOOKUP(giá trị tìm kiếm, bảng dò, vị trí cột cần lấy, cách tìm)</t>
  </si>
  <si>
    <t>HLOOKUP(giá trị tìm kiếm, bảng dò, vị trí hàng cần lấy, cách tìm)</t>
  </si>
  <si>
    <t>Dọc</t>
  </si>
  <si>
    <t>Ngang</t>
  </si>
  <si>
    <t>Cách tìm:</t>
  </si>
  <si>
    <t>Chính xác - FALSE - 0: khi giá trị tìm kiếm có trong bảng dò</t>
  </si>
  <si>
    <t>Trong khoảng - TRUE - 1: khi giá trị tìm kiếm không có trong bảng dò</t>
  </si>
  <si>
    <t>ROUND(số, vị trí làm tròn)</t>
  </si>
  <si>
    <t>chục</t>
  </si>
  <si>
    <t>trăm</t>
  </si>
  <si>
    <t>triệu</t>
  </si>
  <si>
    <t>Nếu</t>
  </si>
  <si>
    <t>là</t>
  </si>
  <si>
    <t>thì</t>
  </si>
  <si>
    <t>ghi cút</t>
  </si>
  <si>
    <t>ngược lại</t>
  </si>
  <si>
    <t>IF(</t>
  </si>
  <si>
    <t>mã mặt hàng</t>
  </si>
  <si>
    <t>mã MH</t>
  </si>
  <si>
    <t>=</t>
  </si>
  <si>
    <t>"C"</t>
  </si>
  <si>
    <t>,</t>
  </si>
  <si>
    <t>"Cút"</t>
  </si>
  <si>
    <t>thì ghi vịt</t>
  </si>
  <si>
    <t>"vịt")</t>
  </si>
  <si>
    <t>COUNTIF(vùng điều kiện, điều kiện đếm)</t>
  </si>
  <si>
    <t>SUMIF(vùng điều kiện, điều kiện tính, vùng tính tổng)</t>
  </si>
  <si>
    <t>Định dạng dữ liệu</t>
  </si>
  <si>
    <t>- Chọn các ô cần định dạng</t>
  </si>
  <si>
    <t>- chuột phải --&gt; format cells</t>
  </si>
  <si>
    <t>- Chọn thẻ Number --&gt; Custom --&gt; nhập kiểu định dạng tại ô Type</t>
  </si>
  <si>
    <t>Chuỗi</t>
  </si>
  <si>
    <t>@</t>
  </si>
  <si>
    <t>Các chuỗi thêm vào sẽ nằm trong cặp dấu ngoặc kép</t>
  </si>
  <si>
    <t>số</t>
  </si>
  <si>
    <t># hoặc 0</t>
  </si>
  <si>
    <t>#,#</t>
  </si>
  <si>
    <t>Số có dấu hàng ngàn</t>
  </si>
  <si>
    <t>#.0</t>
  </si>
  <si>
    <t>Số có 1 số lẻ</t>
  </si>
  <si>
    <t>#,#.00</t>
  </si>
  <si>
    <t>Số có dấu hàng ngàn và 2 số lẻ</t>
  </si>
  <si>
    <t>ngày tháng</t>
  </si>
  <si>
    <t>d</t>
  </si>
  <si>
    <t>dd</t>
  </si>
  <si>
    <t>ddd</t>
  </si>
  <si>
    <t>dddd</t>
  </si>
  <si>
    <t>ngày 1 số</t>
  </si>
  <si>
    <t>ngày 2 số</t>
  </si>
  <si>
    <t>thứ viết tắt</t>
  </si>
  <si>
    <t>thứ</t>
  </si>
  <si>
    <t>m</t>
  </si>
  <si>
    <t>mm</t>
  </si>
  <si>
    <t>mmm</t>
  </si>
  <si>
    <t>mmmm</t>
  </si>
  <si>
    <t>tháng dạng 1 số</t>
  </si>
  <si>
    <t>tháng dạng 2 số</t>
  </si>
  <si>
    <t>tháng viết tắt</t>
  </si>
  <si>
    <t>tháng</t>
  </si>
  <si>
    <t>y hoặc yy</t>
  </si>
  <si>
    <t>yyy hoặc yyyy</t>
  </si>
  <si>
    <t>1, 9, 12</t>
  </si>
  <si>
    <t>01, 09, 12</t>
  </si>
  <si>
    <t>Sắp xếp</t>
  </si>
  <si>
    <t>- Chọn bảng dữ liệu</t>
  </si>
  <si>
    <t>- Data -&gt; Sort</t>
  </si>
  <si>
    <t>- Sort by: Cột cần sắp xếp</t>
  </si>
  <si>
    <t>Order: Cách sắp xếp</t>
  </si>
  <si>
    <t>- Add level: Thêm cấp độ sắp xếp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</si>
</sst>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2" formatCode="&quot;Trứng&quot;\ @\ &quot;cũ&quot;"/>
    <numFmt numFmtId="173" formatCode="#,##0\ &quot;vnd&quot;"/>
    <numFmt numFmtId="175" formatCode="ddd\,\ yyyy\-mmm\-dd"/>
  </numFmts>
  <fonts count="5" x14ac:knownFonts="1">
    <font>
      <sz val="12"/>
      <color theme="1"/>
      <name val="Times New Roman"/>
      <family val="2"/>
    </font>
    <font>
      <sz val="12"/>
      <color rgb="FFFF0000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/>
    <xf numFmtId="9" fontId="0" fillId="0" borderId="1" xfId="0" applyNumberFormat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0" borderId="0" xfId="0" quotePrefix="1"/>
    <xf numFmtId="0" fontId="1" fillId="0" borderId="0" xfId="0" applyFont="1"/>
    <xf numFmtId="0" fontId="1" fillId="0" borderId="0" xfId="0" quotePrefix="1" applyFont="1"/>
    <xf numFmtId="172" fontId="0" fillId="0" borderId="1" xfId="0" applyNumberFormat="1" applyBorder="1"/>
    <xf numFmtId="173" fontId="0" fillId="0" borderId="1" xfId="0" applyNumberFormat="1" applyBorder="1"/>
    <xf numFmtId="17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Sheet1!$K$14</c:f>
              <c:strCache>
                <c:ptCount val="1"/>
                <c:pt idx="0">
                  <c:v>Số lượng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Sheet1!$J$15:$J$17</c:f>
              <c:strCache>
                <c:ptCount val="3"/>
                <c:pt idx="0">
                  <c:v>Cút</c:v>
                </c:pt>
                <c:pt idx="1">
                  <c:v>Gà</c:v>
                </c:pt>
                <c:pt idx="2">
                  <c:v>Vịt</c:v>
                </c:pt>
              </c:strCache>
            </c:strRef>
          </c:cat>
          <c:val>
            <c:numRef>
              <c:f>Sheet1!$K$15:$K$17</c:f>
              <c:numCache>
                <c:formatCode>General</c:formatCode>
                <c:ptCount val="3"/>
                <c:pt idx="0">
                  <c:v>520</c:v>
                </c:pt>
                <c:pt idx="1">
                  <c:v>1070</c:v>
                </c:pt>
                <c:pt idx="2">
                  <c:v>650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00-41A6-98E4-483542C574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36018544"/>
        <c:axId val="502851296"/>
      </c:barChart>
      <c:catAx>
        <c:axId val="636018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851296"/>
        <c:crosses val="autoZero"/>
        <c:auto val="1"/>
        <c:lblAlgn val="ctr"/>
        <c:lblOffset val="100"/>
        <c:noMultiLvlLbl val="0"/>
      </c:catAx>
      <c:valAx>
        <c:axId val="502851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601854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34</xdr:row>
      <xdr:rowOff>57978</xdr:rowOff>
    </xdr:from>
    <xdr:to>
      <xdr:col>19</xdr:col>
      <xdr:colOff>39123</xdr:colOff>
      <xdr:row>57</xdr:row>
      <xdr:rowOff>95502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03E5D0-749B-449F-BBC0-715DE99FB3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1152" y="6816587"/>
          <a:ext cx="5066667" cy="4609524"/>
        </a:xfrm>
        <a:prstGeom prst="rect">
          <a:avLst/>
        </a:prstGeom>
      </xdr:spPr>
    </xdr:pic>
    <xdr:clientData/>
  </xdr:twoCellAnchor>
  <xdr:twoCellAnchor>
    <xdr:from>
      <xdr:col>14</xdr:col>
      <xdr:colOff>372717</xdr:colOff>
      <xdr:row>40</xdr:row>
      <xdr:rowOff>149087</xdr:rowOff>
    </xdr:from>
    <xdr:to>
      <xdr:col>16</xdr:col>
      <xdr:colOff>231913</xdr:colOff>
      <xdr:row>42</xdr:row>
      <xdr:rowOff>149087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25D869BE-BFEB-4FB8-A5A2-03C5F349BD3A}"/>
            </a:ext>
          </a:extLst>
        </xdr:cNvPr>
        <xdr:cNvSpPr/>
      </xdr:nvSpPr>
      <xdr:spPr>
        <a:xfrm>
          <a:off x="11156674" y="8100391"/>
          <a:ext cx="1350065" cy="39756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oneCell">
    <xdr:from>
      <xdr:col>13</xdr:col>
      <xdr:colOff>33130</xdr:colOff>
      <xdr:row>79</xdr:row>
      <xdr:rowOff>49696</xdr:rowOff>
    </xdr:from>
    <xdr:to>
      <xdr:col>19</xdr:col>
      <xdr:colOff>586538</xdr:colOff>
      <xdr:row>92</xdr:row>
      <xdr:rowOff>17903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178AE65-65C9-473A-A48A-F97C4DF31C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25369" y="15753522"/>
          <a:ext cx="5580952" cy="2552381"/>
        </a:xfrm>
        <a:prstGeom prst="rect">
          <a:avLst/>
        </a:prstGeom>
      </xdr:spPr>
    </xdr:pic>
    <xdr:clientData/>
  </xdr:twoCellAnchor>
  <xdr:twoCellAnchor>
    <xdr:from>
      <xdr:col>8</xdr:col>
      <xdr:colOff>1167847</xdr:colOff>
      <xdr:row>17</xdr:row>
      <xdr:rowOff>24848</xdr:rowOff>
    </xdr:from>
    <xdr:to>
      <xdr:col>11</xdr:col>
      <xdr:colOff>298173</xdr:colOff>
      <xdr:row>27</xdr:row>
      <xdr:rowOff>158197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02919E0-82DA-4CA3-899B-6AC8AEE843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FCFC0-7261-4C55-9A68-C15C3EE3162B}">
  <dimension ref="B2:U95"/>
  <sheetViews>
    <sheetView tabSelected="1" topLeftCell="E10" zoomScale="115" zoomScaleNormal="115" workbookViewId="0">
      <selection activeCell="M17" sqref="M17"/>
    </sheetView>
  </sheetViews>
  <sheetFormatPr defaultRowHeight="15.75" x14ac:dyDescent="0.25"/>
  <cols>
    <col min="5" max="5" width="14.625" customWidth="1"/>
    <col min="9" max="9" width="15.375" customWidth="1"/>
    <col min="11" max="11" width="12.625" customWidth="1"/>
    <col min="13" max="13" width="21.375" customWidth="1"/>
    <col min="14" max="14" width="11.875" bestFit="1" customWidth="1"/>
    <col min="15" max="15" width="18" customWidth="1"/>
  </cols>
  <sheetData>
    <row r="2" spans="2:21" x14ac:dyDescent="0.25">
      <c r="B2" s="7" t="s">
        <v>0</v>
      </c>
      <c r="C2" s="7"/>
      <c r="D2" s="7"/>
      <c r="E2" s="7"/>
      <c r="F2" s="7"/>
      <c r="G2" s="7"/>
      <c r="H2" s="7"/>
      <c r="I2" s="7"/>
      <c r="J2" s="7"/>
      <c r="K2" s="7"/>
    </row>
    <row r="3" spans="2:21" x14ac:dyDescent="0.25"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N3" t="s">
        <v>26</v>
      </c>
    </row>
    <row r="4" spans="2:21" x14ac:dyDescent="0.25">
      <c r="B4" s="5">
        <v>6</v>
      </c>
      <c r="C4" s="5" t="s">
        <v>11</v>
      </c>
      <c r="D4" s="5" t="str">
        <f>MID(C4,5,1)</f>
        <v>C</v>
      </c>
      <c r="E4" s="12" t="str">
        <f>IF(D4="C","Cút",IF(D4="G","Gà","Vịt"))</f>
        <v>Cút</v>
      </c>
      <c r="F4" s="5">
        <v>350</v>
      </c>
      <c r="G4" s="5">
        <f>INT(IF(OR(E4="Gà",E4="Vịt"),F4/6,F4/30))</f>
        <v>11</v>
      </c>
      <c r="H4" s="5">
        <f>IF(OR(E4="Gà",E4="Vịt"),MOD(F4,6),MOD(F4,30))</f>
        <v>20</v>
      </c>
      <c r="I4" s="13">
        <f>F4*HLOOKUP(E4,$C$14:$E$15,2,0)</f>
        <v>157500</v>
      </c>
      <c r="J4" s="5">
        <f>I4*VLOOKUP(F4,$G$15:$H$17,2,1)</f>
        <v>7875</v>
      </c>
      <c r="K4" s="5">
        <f>I4-J4</f>
        <v>149625</v>
      </c>
      <c r="N4" s="2" t="s">
        <v>27</v>
      </c>
      <c r="R4" t="s">
        <v>35</v>
      </c>
    </row>
    <row r="5" spans="2:21" x14ac:dyDescent="0.25">
      <c r="B5" s="5">
        <v>1</v>
      </c>
      <c r="C5" s="5" t="s">
        <v>11</v>
      </c>
      <c r="D5" s="5" t="str">
        <f>MID(C5,5,1)</f>
        <v>C</v>
      </c>
      <c r="E5" s="12" t="str">
        <f>IF(D5="C","Cút",IF(D5="G","Gà","Vịt"))</f>
        <v>Cút</v>
      </c>
      <c r="F5" s="5">
        <v>170</v>
      </c>
      <c r="G5" s="5">
        <f>INT(IF(OR(E5="Gà",E5="Vịt"),F5/6,F5/30))</f>
        <v>5</v>
      </c>
      <c r="H5" s="5">
        <f>MOD(F5,IF(OR(E5="Gà",E5="Vịt"),6,30))</f>
        <v>20</v>
      </c>
      <c r="I5" s="13">
        <f>F5*HLOOKUP(E5,$C$14:$E$15,2,0)</f>
        <v>76500</v>
      </c>
      <c r="J5" s="5">
        <f>I5*VLOOKUP(F5,$G$15:$H$17,2,1)</f>
        <v>2295</v>
      </c>
      <c r="K5" s="5">
        <f>I5-J5</f>
        <v>74205</v>
      </c>
      <c r="N5" s="2" t="s">
        <v>28</v>
      </c>
      <c r="R5">
        <f>RIGHT(R4,1)*1</f>
        <v>4</v>
      </c>
    </row>
    <row r="6" spans="2:21" x14ac:dyDescent="0.25">
      <c r="B6" s="5">
        <v>4</v>
      </c>
      <c r="C6" s="5" t="s">
        <v>14</v>
      </c>
      <c r="D6" s="5" t="str">
        <f>MID(C6,5,1)</f>
        <v>G</v>
      </c>
      <c r="E6" s="12" t="str">
        <f>IF(D6="C","Cút",IF(D6="G","Gà","Vịt"))</f>
        <v>Gà</v>
      </c>
      <c r="F6" s="5">
        <v>430</v>
      </c>
      <c r="G6" s="5">
        <f>INT(IF(OR(E6="Gà",E6="Vịt"),F6/6,F6/30))</f>
        <v>71</v>
      </c>
      <c r="H6" s="5">
        <f>MOD(F6,IF(OR(E6="Gà",E6="Vịt"),6,30))</f>
        <v>4</v>
      </c>
      <c r="I6" s="13">
        <f>F6*HLOOKUP(E6,$C$14:$E$15,2,0)</f>
        <v>1462000</v>
      </c>
      <c r="J6" s="5">
        <f>I6*VLOOKUP(F6,$G$15:$H$17,2,1)</f>
        <v>102340.00000000001</v>
      </c>
      <c r="K6" s="5">
        <f>I6-J6</f>
        <v>1359660</v>
      </c>
      <c r="N6" s="2" t="s">
        <v>29</v>
      </c>
    </row>
    <row r="7" spans="2:21" x14ac:dyDescent="0.25">
      <c r="B7" s="5">
        <v>7</v>
      </c>
      <c r="C7" s="5" t="s">
        <v>16</v>
      </c>
      <c r="D7" s="5" t="str">
        <f>MID(C7,5,1)</f>
        <v>G</v>
      </c>
      <c r="E7" s="12" t="str">
        <f>IF(D7="C","Cút",IF(D7="G","Gà","Vịt"))</f>
        <v>Gà</v>
      </c>
      <c r="F7" s="5">
        <v>250</v>
      </c>
      <c r="G7" s="5">
        <f>INT(IF(OR(E7="Gà",E7="Vịt"),F7/6,F7/30))</f>
        <v>41</v>
      </c>
      <c r="H7" s="5">
        <f>IF(OR(E7="Gà",E7="Vịt"),MOD(F7,6),MOD(F7,30))</f>
        <v>4</v>
      </c>
      <c r="I7" s="13">
        <f>F7*HLOOKUP(E7,$C$14:$E$15,2,0)</f>
        <v>850000</v>
      </c>
      <c r="J7" s="5">
        <f>I7*VLOOKUP(F7,$G$15:$H$17,2,1)</f>
        <v>25500</v>
      </c>
      <c r="K7" s="5">
        <f>I7-J7</f>
        <v>824500</v>
      </c>
      <c r="N7" s="1" t="s">
        <v>30</v>
      </c>
      <c r="O7" s="2" t="s">
        <v>31</v>
      </c>
      <c r="P7" t="str">
        <f>R4&amp;R5&amp;R6</f>
        <v>abc12344</v>
      </c>
    </row>
    <row r="8" spans="2:21" x14ac:dyDescent="0.25">
      <c r="B8" s="5">
        <v>8</v>
      </c>
      <c r="C8" s="5" t="s">
        <v>17</v>
      </c>
      <c r="D8" s="5" t="str">
        <f>MID(C8,5,1)</f>
        <v>G</v>
      </c>
      <c r="E8" s="12" t="str">
        <f>IF(D8="C","Cút",IF(D8="G","Gà","Vịt"))</f>
        <v>Gà</v>
      </c>
      <c r="F8" s="5">
        <v>230</v>
      </c>
      <c r="G8" s="5">
        <f>INT(IF(OR(E8="Gà",E8="Vịt"),F8/6,F8/30))</f>
        <v>38</v>
      </c>
      <c r="H8" s="5">
        <f>IF(OR(E8="Gà",E8="Vịt"),MOD(F8,6),MOD(F8,30))</f>
        <v>2</v>
      </c>
      <c r="I8" s="13">
        <f>F8*HLOOKUP(E8,$C$14:$E$15,2,0)</f>
        <v>782000</v>
      </c>
      <c r="J8" s="5">
        <f>I8*VLOOKUP(F8,$G$15:$H$17,2,1)</f>
        <v>23460</v>
      </c>
      <c r="K8" s="5">
        <f>I8-J8</f>
        <v>758540</v>
      </c>
      <c r="N8" s="1" t="s">
        <v>33</v>
      </c>
      <c r="P8" s="2" t="s">
        <v>34</v>
      </c>
    </row>
    <row r="9" spans="2:21" x14ac:dyDescent="0.25">
      <c r="B9" s="5">
        <v>5</v>
      </c>
      <c r="C9" s="5" t="s">
        <v>15</v>
      </c>
      <c r="D9" s="5" t="str">
        <f>MID(C9,5,1)</f>
        <v>G</v>
      </c>
      <c r="E9" s="12" t="str">
        <f>IF(D9="C","Cút",IF(D9="G","Gà","Vịt"))</f>
        <v>Gà</v>
      </c>
      <c r="F9" s="5">
        <v>160</v>
      </c>
      <c r="G9" s="5">
        <f>INT(IF(OR(E9="Gà",E9="Vịt"),F9/6,F9/30))</f>
        <v>26</v>
      </c>
      <c r="H9" s="5">
        <f>MOD(F9,IF(OR(E9="Gà",E9="Vịt"),6,30))</f>
        <v>4</v>
      </c>
      <c r="I9" s="13">
        <f>F9*HLOOKUP(E9,$C$14:$E$15,2,0)</f>
        <v>544000</v>
      </c>
      <c r="J9" s="5">
        <f>I9*VLOOKUP(F9,$G$15:$H$17,2,1)</f>
        <v>16320</v>
      </c>
      <c r="K9" s="5">
        <f>I9-J9</f>
        <v>527680</v>
      </c>
      <c r="N9" t="s">
        <v>37</v>
      </c>
      <c r="O9" t="s">
        <v>38</v>
      </c>
    </row>
    <row r="10" spans="2:21" x14ac:dyDescent="0.25">
      <c r="B10" s="5">
        <v>3</v>
      </c>
      <c r="C10" s="5" t="s">
        <v>13</v>
      </c>
      <c r="D10" s="5" t="str">
        <f>MID(C10,5,1)</f>
        <v>V</v>
      </c>
      <c r="E10" s="12" t="str">
        <f>IF(D10="C","Cút",IF(D10="G","Gà","Vịt"))</f>
        <v>Vịt</v>
      </c>
      <c r="F10" s="5">
        <v>400</v>
      </c>
      <c r="G10" s="5">
        <f>INT(IF(OR(E10="Gà",E10="Vịt"),F10/6,F10/30))</f>
        <v>66</v>
      </c>
      <c r="H10" s="5">
        <f>MOD(F10,IF(OR(E10="Gà",E10="Vịt"),6,30))</f>
        <v>4</v>
      </c>
      <c r="I10" s="13">
        <f>F10*HLOOKUP(E10,$C$14:$E$15,2,0)</f>
        <v>2000000</v>
      </c>
      <c r="J10" s="5">
        <f>I10*VLOOKUP(F10,$G$15:$H$17,2,1)</f>
        <v>140000</v>
      </c>
      <c r="K10" s="5">
        <f>I10-J10</f>
        <v>1860000</v>
      </c>
      <c r="N10" t="s">
        <v>39</v>
      </c>
      <c r="P10" t="s">
        <v>40</v>
      </c>
    </row>
    <row r="11" spans="2:21" x14ac:dyDescent="0.25">
      <c r="B11" s="5">
        <v>2</v>
      </c>
      <c r="C11" s="5" t="s">
        <v>12</v>
      </c>
      <c r="D11" s="5" t="str">
        <f>MID(C11,5,1)</f>
        <v>V</v>
      </c>
      <c r="E11" s="12" t="str">
        <f>IF(D11="C","Cút",IF(D11="G","Gà","Vịt"))</f>
        <v>Vịt</v>
      </c>
      <c r="F11" s="5">
        <v>250</v>
      </c>
      <c r="G11" s="5">
        <f>INT(IF(OR(E11="Gà",E11="Vịt"),F11/6,F11/30))</f>
        <v>41</v>
      </c>
      <c r="H11" s="5">
        <f>MOD(F11,IF(OR(E11="Gà",E11="Vịt"),6,30))</f>
        <v>4</v>
      </c>
      <c r="I11" s="13">
        <f>F11*HLOOKUP(E11,$C$14:$E$15,2,0)</f>
        <v>1250000</v>
      </c>
      <c r="J11" s="5">
        <f>I11*VLOOKUP(F11,$G$15:$H$17,2,1)</f>
        <v>37500</v>
      </c>
      <c r="K11" s="5">
        <f>I11-J11</f>
        <v>1212500</v>
      </c>
      <c r="N11" t="s">
        <v>36</v>
      </c>
      <c r="R11">
        <f>INT(15/6)</f>
        <v>2</v>
      </c>
    </row>
    <row r="12" spans="2:21" x14ac:dyDescent="0.25">
      <c r="N12" t="s">
        <v>52</v>
      </c>
      <c r="O12" t="s">
        <v>58</v>
      </c>
      <c r="P12" s="10" t="s">
        <v>53</v>
      </c>
      <c r="Q12" t="s">
        <v>32</v>
      </c>
      <c r="R12" s="10" t="s">
        <v>54</v>
      </c>
      <c r="S12" t="s">
        <v>55</v>
      </c>
      <c r="T12" s="10" t="s">
        <v>56</v>
      </c>
      <c r="U12" t="s">
        <v>64</v>
      </c>
    </row>
    <row r="13" spans="2:21" x14ac:dyDescent="0.25">
      <c r="B13" s="7" t="s">
        <v>18</v>
      </c>
      <c r="C13" s="7"/>
      <c r="D13" s="7"/>
      <c r="E13" s="7"/>
      <c r="G13" s="7" t="s">
        <v>23</v>
      </c>
      <c r="H13" s="7"/>
      <c r="J13" s="7" t="s">
        <v>25</v>
      </c>
      <c r="K13" s="7"/>
      <c r="N13" s="4" t="s">
        <v>57</v>
      </c>
      <c r="O13" t="s">
        <v>59</v>
      </c>
      <c r="P13" s="11" t="s">
        <v>60</v>
      </c>
      <c r="Q13" t="s">
        <v>61</v>
      </c>
      <c r="R13" s="10" t="s">
        <v>62</v>
      </c>
      <c r="S13" t="s">
        <v>63</v>
      </c>
      <c r="T13" s="10" t="s">
        <v>62</v>
      </c>
      <c r="U13" t="s">
        <v>65</v>
      </c>
    </row>
    <row r="14" spans="2:21" x14ac:dyDescent="0.25">
      <c r="B14" s="8" t="s">
        <v>4</v>
      </c>
      <c r="C14" s="5" t="s">
        <v>20</v>
      </c>
      <c r="D14" s="5" t="s">
        <v>21</v>
      </c>
      <c r="E14" s="5" t="s">
        <v>22</v>
      </c>
      <c r="G14" s="8" t="s">
        <v>5</v>
      </c>
      <c r="H14" s="8" t="s">
        <v>24</v>
      </c>
      <c r="J14" s="8" t="s">
        <v>4</v>
      </c>
      <c r="K14" s="8" t="s">
        <v>5</v>
      </c>
      <c r="M14" t="s">
        <v>43</v>
      </c>
      <c r="N14" t="s">
        <v>41</v>
      </c>
    </row>
    <row r="15" spans="2:21" x14ac:dyDescent="0.25">
      <c r="B15" s="8" t="s">
        <v>19</v>
      </c>
      <c r="C15" s="5">
        <v>450</v>
      </c>
      <c r="D15" s="5">
        <v>3400</v>
      </c>
      <c r="E15" s="5">
        <v>5000</v>
      </c>
      <c r="G15" s="5">
        <v>150</v>
      </c>
      <c r="H15" s="6">
        <v>0.03</v>
      </c>
      <c r="J15" s="5" t="s">
        <v>20</v>
      </c>
      <c r="K15" s="5">
        <f>SUMIF($E$4:$E$11,J15,$F$4:$F$11)</f>
        <v>520</v>
      </c>
      <c r="M15" t="s">
        <v>44</v>
      </c>
      <c r="N15" t="s">
        <v>42</v>
      </c>
    </row>
    <row r="16" spans="2:21" x14ac:dyDescent="0.25">
      <c r="G16" s="5">
        <v>300</v>
      </c>
      <c r="H16" s="6">
        <v>0.05</v>
      </c>
      <c r="J16" s="5" t="s">
        <v>21</v>
      </c>
      <c r="K16" s="5">
        <f t="shared" ref="K16:K17" si="0">SUMIF($E$4:$E$11,J16,$F$4:$F$11)</f>
        <v>1070</v>
      </c>
      <c r="O16" t="s">
        <v>45</v>
      </c>
    </row>
    <row r="17" spans="7:16" x14ac:dyDescent="0.25">
      <c r="G17" s="5">
        <v>400</v>
      </c>
      <c r="H17" s="6">
        <v>7.0000000000000007E-2</v>
      </c>
      <c r="J17" s="5" t="s">
        <v>22</v>
      </c>
      <c r="K17" s="5">
        <f t="shared" si="0"/>
        <v>650</v>
      </c>
      <c r="O17" t="s">
        <v>46</v>
      </c>
    </row>
    <row r="18" spans="7:16" x14ac:dyDescent="0.25">
      <c r="O18" t="s">
        <v>47</v>
      </c>
    </row>
    <row r="20" spans="7:16" x14ac:dyDescent="0.25">
      <c r="N20" t="s">
        <v>48</v>
      </c>
    </row>
    <row r="21" spans="7:16" x14ac:dyDescent="0.25">
      <c r="M21" s="3">
        <v>1245.74135</v>
      </c>
      <c r="N21" s="3">
        <f>ROUND(M21,2)</f>
        <v>1245.74</v>
      </c>
    </row>
    <row r="22" spans="7:16" x14ac:dyDescent="0.25">
      <c r="M22" s="3">
        <f>INT(M21)</f>
        <v>1245</v>
      </c>
      <c r="N22">
        <f>ROUND(M21,0)</f>
        <v>1246</v>
      </c>
    </row>
    <row r="23" spans="7:16" x14ac:dyDescent="0.25">
      <c r="N23">
        <f>ROUND(M21,-2)</f>
        <v>1200</v>
      </c>
    </row>
    <row r="24" spans="7:16" x14ac:dyDescent="0.25">
      <c r="N24" t="s">
        <v>49</v>
      </c>
      <c r="O24">
        <v>10</v>
      </c>
      <c r="P24">
        <v>-1</v>
      </c>
    </row>
    <row r="25" spans="7:16" x14ac:dyDescent="0.25">
      <c r="N25" t="s">
        <v>50</v>
      </c>
      <c r="O25">
        <v>100</v>
      </c>
      <c r="P25">
        <v>-2</v>
      </c>
    </row>
    <row r="26" spans="7:16" x14ac:dyDescent="0.25">
      <c r="N26" t="s">
        <v>51</v>
      </c>
      <c r="O26">
        <v>1000000</v>
      </c>
      <c r="P26">
        <v>-6</v>
      </c>
    </row>
    <row r="28" spans="7:16" x14ac:dyDescent="0.25">
      <c r="N28" t="s">
        <v>66</v>
      </c>
    </row>
    <row r="29" spans="7:16" x14ac:dyDescent="0.25">
      <c r="N29" t="s">
        <v>67</v>
      </c>
    </row>
    <row r="31" spans="7:16" x14ac:dyDescent="0.25">
      <c r="N31" t="s">
        <v>68</v>
      </c>
    </row>
    <row r="32" spans="7:16" x14ac:dyDescent="0.25">
      <c r="N32" s="9" t="s">
        <v>69</v>
      </c>
    </row>
    <row r="33" spans="14:14" x14ac:dyDescent="0.25">
      <c r="N33" s="9" t="s">
        <v>70</v>
      </c>
    </row>
    <row r="34" spans="14:14" x14ac:dyDescent="0.25">
      <c r="N34" s="9" t="s">
        <v>71</v>
      </c>
    </row>
    <row r="59" spans="14:16" x14ac:dyDescent="0.25">
      <c r="N59" t="s">
        <v>74</v>
      </c>
    </row>
    <row r="60" spans="14:16" x14ac:dyDescent="0.25">
      <c r="N60" t="s">
        <v>72</v>
      </c>
      <c r="O60" t="s">
        <v>73</v>
      </c>
    </row>
    <row r="61" spans="14:16" x14ac:dyDescent="0.25">
      <c r="N61" t="s">
        <v>75</v>
      </c>
      <c r="O61" t="s">
        <v>76</v>
      </c>
    </row>
    <row r="62" spans="14:16" x14ac:dyDescent="0.25">
      <c r="O62" t="s">
        <v>77</v>
      </c>
      <c r="P62" t="s">
        <v>78</v>
      </c>
    </row>
    <row r="63" spans="14:16" x14ac:dyDescent="0.25">
      <c r="O63" t="s">
        <v>79</v>
      </c>
      <c r="P63" t="s">
        <v>80</v>
      </c>
    </row>
    <row r="64" spans="14:16" x14ac:dyDescent="0.25">
      <c r="O64" t="s">
        <v>81</v>
      </c>
      <c r="P64" t="s">
        <v>82</v>
      </c>
    </row>
    <row r="65" spans="14:18" x14ac:dyDescent="0.25">
      <c r="N65" t="s">
        <v>83</v>
      </c>
    </row>
    <row r="66" spans="14:18" x14ac:dyDescent="0.25">
      <c r="O66" t="s">
        <v>84</v>
      </c>
      <c r="P66" t="s">
        <v>88</v>
      </c>
    </row>
    <row r="67" spans="14:18" x14ac:dyDescent="0.25">
      <c r="O67" t="s">
        <v>85</v>
      </c>
      <c r="P67" t="s">
        <v>89</v>
      </c>
    </row>
    <row r="68" spans="14:18" x14ac:dyDescent="0.25">
      <c r="O68" t="s">
        <v>86</v>
      </c>
      <c r="P68" t="s">
        <v>90</v>
      </c>
    </row>
    <row r="69" spans="14:18" x14ac:dyDescent="0.25">
      <c r="O69" t="s">
        <v>87</v>
      </c>
      <c r="P69" t="s">
        <v>91</v>
      </c>
    </row>
    <row r="70" spans="14:18" x14ac:dyDescent="0.25">
      <c r="O70" t="s">
        <v>92</v>
      </c>
      <c r="P70" t="s">
        <v>96</v>
      </c>
      <c r="R70" t="s">
        <v>102</v>
      </c>
    </row>
    <row r="71" spans="14:18" x14ac:dyDescent="0.25">
      <c r="O71" t="s">
        <v>93</v>
      </c>
      <c r="P71" t="s">
        <v>97</v>
      </c>
      <c r="R71" t="s">
        <v>103</v>
      </c>
    </row>
    <row r="72" spans="14:18" x14ac:dyDescent="0.25">
      <c r="O72" t="s">
        <v>94</v>
      </c>
      <c r="P72" t="s">
        <v>98</v>
      </c>
    </row>
    <row r="73" spans="14:18" x14ac:dyDescent="0.25">
      <c r="O73" t="s">
        <v>95</v>
      </c>
      <c r="P73" t="s">
        <v>99</v>
      </c>
    </row>
    <row r="74" spans="14:18" x14ac:dyDescent="0.25">
      <c r="O74" t="s">
        <v>100</v>
      </c>
      <c r="P74">
        <v>20</v>
      </c>
    </row>
    <row r="75" spans="14:18" x14ac:dyDescent="0.25">
      <c r="O75" t="s">
        <v>101</v>
      </c>
      <c r="P75">
        <v>2020</v>
      </c>
    </row>
    <row r="77" spans="14:18" x14ac:dyDescent="0.25">
      <c r="N77" t="s">
        <v>104</v>
      </c>
      <c r="O77" s="14"/>
    </row>
    <row r="78" spans="14:18" x14ac:dyDescent="0.25">
      <c r="N78" s="9" t="s">
        <v>105</v>
      </c>
    </row>
    <row r="79" spans="14:18" x14ac:dyDescent="0.25">
      <c r="N79" s="9" t="s">
        <v>106</v>
      </c>
    </row>
    <row r="93" spans="14:14" x14ac:dyDescent="0.25">
      <c r="N93" s="9" t="s">
        <v>107</v>
      </c>
    </row>
    <row r="94" spans="14:14" x14ac:dyDescent="0.25">
      <c r="N94" t="s">
        <v>108</v>
      </c>
    </row>
    <row r="95" spans="14:14" x14ac:dyDescent="0.25">
      <c r="N95" s="9" t="s">
        <v>109</v>
      </c>
    </row>
  </sheetData>
  <sortState xmlns:xlrd2="http://schemas.microsoft.com/office/spreadsheetml/2017/richdata2" ref="B4:K11">
    <sortCondition ref="E4:E11"/>
    <sortCondition descending="1" ref="F4:F11"/>
  </sortState>
  <mergeCells count="4">
    <mergeCell ref="J13:K13"/>
    <mergeCell ref="G13:H13"/>
    <mergeCell ref="B13:E13"/>
    <mergeCell ref="B2:K2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5D388-A5EB-4937-A478-E5DCCEE5CF06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2020-08-19T12:23:08Z</dcterms:created>
  <dcterms:modified xsi:type="dcterms:W3CDTF">2020-08-19T13:53:56Z</dcterms:modified>
</cp:coreProperties>
</file>